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4"/>
  <workbookPr showInkAnnotation="0" autoCompressPictures="0"/>
  <mc:AlternateContent xmlns:mc="http://schemas.openxmlformats.org/markup-compatibility/2006">
    <mc:Choice Requires="x15">
      <x15ac:absPath xmlns:x15ac="http://schemas.microsoft.com/office/spreadsheetml/2010/11/ac" url="/Volumes/USB DISK/"/>
    </mc:Choice>
  </mc:AlternateContent>
  <xr:revisionPtr revIDLastSave="0" documentId="8_{8C20CFCC-7BE3-DA49-9985-99AC513E04C1}" xr6:coauthVersionLast="36" xr6:coauthVersionMax="36" xr10:uidLastSave="{00000000-0000-0000-0000-000000000000}"/>
  <bookViews>
    <workbookView xWindow="0" yWindow="460" windowWidth="25600" windowHeight="16060" tabRatio="500" xr2:uid="{00000000-000D-0000-FFFF-FFFF00000000}"/>
  </bookViews>
  <sheets>
    <sheet name="Calculation" sheetId="1" r:id="rId1"/>
    <sheet name="Examples" sheetId="2" r:id="rId2"/>
    <sheet name="base data" sheetId="3" r:id="rId3"/>
  </sheets>
  <definedNames>
    <definedName name="_xlnm.Print_Area" localSheetId="0">Calculation!$A$4:$K$34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29" i="1" l="1"/>
  <c r="C20" i="2"/>
  <c r="C17" i="2"/>
  <c r="C18" i="2" s="1"/>
  <c r="D30" i="1"/>
  <c r="E30" i="1" s="1"/>
  <c r="D29" i="1"/>
  <c r="E29" i="1" s="1"/>
  <c r="J31" i="2"/>
  <c r="J54" i="2" s="1"/>
  <c r="I31" i="2"/>
  <c r="I54" i="2" s="1"/>
  <c r="I30" i="2"/>
  <c r="I53" i="2" s="1"/>
  <c r="C44" i="2"/>
  <c r="C67" i="2" s="1"/>
  <c r="D67" i="2" s="1"/>
  <c r="C43" i="2"/>
  <c r="D43" i="2" s="1"/>
  <c r="C66" i="2"/>
  <c r="C40" i="2"/>
  <c r="C63" i="2"/>
  <c r="D63" i="2" s="1"/>
  <c r="D70" i="2"/>
  <c r="E70" i="2" s="1"/>
  <c r="D33" i="2"/>
  <c r="F70" i="2"/>
  <c r="D69" i="2"/>
  <c r="E69" i="2" s="1"/>
  <c r="F69" i="2"/>
  <c r="D66" i="2"/>
  <c r="E66" i="2" s="1"/>
  <c r="D56" i="2"/>
  <c r="F56" i="2" s="1"/>
  <c r="D40" i="2"/>
  <c r="E40" i="2" s="1"/>
  <c r="F40" i="2"/>
  <c r="D44" i="2"/>
  <c r="F44" i="2"/>
  <c r="D46" i="2"/>
  <c r="E46" i="2" s="1"/>
  <c r="F46" i="2"/>
  <c r="D47" i="2"/>
  <c r="E47" i="2" s="1"/>
  <c r="F47" i="2"/>
  <c r="D10" i="2"/>
  <c r="D17" i="2"/>
  <c r="F17" i="2"/>
  <c r="D20" i="2"/>
  <c r="E20" i="2" s="1"/>
  <c r="F20" i="2"/>
  <c r="D21" i="2"/>
  <c r="F21" i="2" s="1"/>
  <c r="D23" i="2"/>
  <c r="F23" i="2"/>
  <c r="D24" i="2"/>
  <c r="F24" i="2" s="1"/>
  <c r="E44" i="2"/>
  <c r="F33" i="2"/>
  <c r="E23" i="2"/>
  <c r="E21" i="2"/>
  <c r="E17" i="2"/>
  <c r="F10" i="2"/>
  <c r="E27" i="1"/>
  <c r="F27" i="1" s="1"/>
  <c r="E32" i="1"/>
  <c r="F32" i="1"/>
  <c r="E33" i="1"/>
  <c r="F33" i="1" s="1"/>
  <c r="E26" i="1"/>
  <c r="G26" i="1" s="1"/>
  <c r="F26" i="1"/>
  <c r="E18" i="1"/>
  <c r="G18" i="1"/>
  <c r="G32" i="1"/>
  <c r="F29" i="1" l="1"/>
  <c r="E24" i="1"/>
  <c r="E15" i="1" s="1"/>
  <c r="G15" i="1" s="1"/>
  <c r="G29" i="1"/>
  <c r="F30" i="1"/>
  <c r="G30" i="1"/>
  <c r="F63" i="2"/>
  <c r="E63" i="2"/>
  <c r="C41" i="2"/>
  <c r="D18" i="2"/>
  <c r="F43" i="2"/>
  <c r="E43" i="2"/>
  <c r="F67" i="2"/>
  <c r="E67" i="2"/>
  <c r="F66" i="2"/>
  <c r="G27" i="1"/>
  <c r="E24" i="2"/>
  <c r="G33" i="1"/>
  <c r="I16" i="1" l="1"/>
  <c r="G24" i="1"/>
  <c r="F18" i="2"/>
  <c r="D15" i="2"/>
  <c r="E18" i="2"/>
  <c r="D41" i="2"/>
  <c r="C64" i="2"/>
  <c r="D64" i="2" s="1"/>
  <c r="F64" i="2" l="1"/>
  <c r="E64" i="2"/>
  <c r="D61" i="2"/>
  <c r="F41" i="2"/>
  <c r="D38" i="2"/>
  <c r="E41" i="2"/>
  <c r="D7" i="2"/>
  <c r="F15" i="2"/>
  <c r="H8" i="2" l="1"/>
  <c r="F7" i="2"/>
  <c r="F38" i="2"/>
  <c r="D30" i="2"/>
  <c r="F61" i="2"/>
  <c r="D53" i="2"/>
  <c r="H54" i="2" l="1"/>
  <c r="F53" i="2"/>
  <c r="H31" i="2"/>
  <c r="F30" i="2"/>
</calcChain>
</file>

<file path=xl/sharedStrings.xml><?xml version="1.0" encoding="utf-8"?>
<sst xmlns="http://schemas.openxmlformats.org/spreadsheetml/2006/main" count="165" uniqueCount="81">
  <si>
    <t>Car Weight Calculation</t>
  </si>
  <si>
    <t>Tare</t>
  </si>
  <si>
    <t>Weigh date</t>
  </si>
  <si>
    <t>Weigh location</t>
  </si>
  <si>
    <t>Seat count</t>
  </si>
  <si>
    <t>Potable water</t>
  </si>
  <si>
    <t>Diesel Fuel</t>
  </si>
  <si>
    <t>% of Tare</t>
  </si>
  <si>
    <t>tons</t>
  </si>
  <si>
    <t>pounds</t>
  </si>
  <si>
    <t># axles</t>
  </si>
  <si>
    <t>Payload</t>
  </si>
  <si>
    <t>Gross Rail Load (Max weight)</t>
  </si>
  <si>
    <t>Staff count</t>
  </si>
  <si>
    <t>gallons</t>
  </si>
  <si>
    <t>#/gal</t>
  </si>
  <si>
    <t>avg # each</t>
  </si>
  <si>
    <t>total pounds</t>
  </si>
  <si>
    <t>total tons</t>
  </si>
  <si>
    <t>lbs/axle if even distribution</t>
  </si>
  <si>
    <t>Dining car.  Seats 48, staff of 8, 500 gallons of potable water, 150 gallons of black water, 350 gallons of diesel fuel for generator, 1250 pounds of food, 450 pounds of linens.</t>
  </si>
  <si>
    <t>Yellow background fields are automatic calculations, put NOTHING in here!</t>
  </si>
  <si>
    <t>Light green fields are where you input your data.</t>
  </si>
  <si>
    <t>Coach.  Seats 100, staff of 2, 500 gallons potable water, 80 gallons of black water, 400 gallons of fuel for generator, 150 pounds of food, no linens.</t>
  </si>
  <si>
    <t>Sleeper.  Seats 38, staff of 3, 500 gallons potable water, 100 gallons of black water, 600 gallons of generator fuel, 150 pounds of food, 450 pounds of linens.</t>
  </si>
  <si>
    <t>85 mph</t>
  </si>
  <si>
    <t>100 mph</t>
  </si>
  <si>
    <t>required bearing for</t>
  </si>
  <si>
    <t>E</t>
  </si>
  <si>
    <t>F</t>
  </si>
  <si>
    <t>C</t>
  </si>
  <si>
    <t>people</t>
  </si>
  <si>
    <t>each</t>
  </si>
  <si>
    <t>category</t>
  </si>
  <si>
    <t>weight</t>
  </si>
  <si>
    <t>per</t>
  </si>
  <si>
    <t>gallon</t>
  </si>
  <si>
    <t>DF2 diesel fuel</t>
  </si>
  <si>
    <t>linens</t>
  </si>
  <si>
    <t>actual</t>
  </si>
  <si>
    <t>food</t>
  </si>
  <si>
    <t>drinks</t>
  </si>
  <si>
    <t>sale items</t>
  </si>
  <si>
    <t>place settings</t>
  </si>
  <si>
    <t>ice</t>
  </si>
  <si>
    <t>coolers/jugs</t>
  </si>
  <si>
    <t>disposable cups</t>
  </si>
  <si>
    <t>Total other carry on</t>
  </si>
  <si>
    <t>Total underbody stored</t>
  </si>
  <si>
    <t>Weighing party ID</t>
  </si>
  <si>
    <t xml:space="preserve">This chart matches Amtrak base information as of </t>
  </si>
  <si>
    <t>Loco lube</t>
  </si>
  <si>
    <t>Loco coolant</t>
  </si>
  <si>
    <t>"fluids"</t>
  </si>
  <si>
    <t>Loco sand</t>
  </si>
  <si>
    <t>cu ft</t>
  </si>
  <si>
    <t>Fluids</t>
  </si>
  <si>
    <t>Input your data, save as new document, attach to email to your Umler representative.</t>
  </si>
  <si>
    <t>"other"</t>
  </si>
  <si>
    <t>potable (fresh) water, black water, and other fluids not otherwise identified</t>
  </si>
  <si>
    <t>includes luggage</t>
  </si>
  <si>
    <t>required bearing</t>
  </si>
  <si>
    <t>for 65 mph</t>
  </si>
  <si>
    <t>for 85 mph</t>
  </si>
  <si>
    <t>LOAD LIMIT</t>
  </si>
  <si>
    <t>TARE</t>
  </si>
  <si>
    <t>GROSS RAIL LOAD</t>
  </si>
  <si>
    <t>for 100 mph</t>
  </si>
  <si>
    <t>for 115 mph</t>
  </si>
  <si>
    <t>for 130 mph</t>
  </si>
  <si>
    <t>mark</t>
  </si>
  <si>
    <t>Umler #</t>
  </si>
  <si>
    <t>name</t>
  </si>
  <si>
    <t>amtk#</t>
  </si>
  <si>
    <t>amtk spd rate</t>
  </si>
  <si>
    <t>No data fields</t>
  </si>
  <si>
    <t>Potable water gallons</t>
  </si>
  <si>
    <t>Black water gallons</t>
  </si>
  <si>
    <t>Seat count (day)</t>
  </si>
  <si>
    <t>NR: not recommended</t>
  </si>
  <si>
    <t>Actual, Calculated or Estimated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</si>
</sst>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0%"/>
    <numFmt numFmtId="166" formatCode="_-* #,##0_-;\-* #,##0_-;_-* &quot;-&quot;??_-;_-@_-"/>
  </numFmts>
  <fonts count="7"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b/>
      <sz val="12"/>
      <color theme="1"/>
      <name val="Calibri"/>
      <family val="2"/>
      <scheme val="minor"/>
    </font>
    <font>
      <sz val="12"/>
      <color rgb="FF000000"/>
      <name val="Calibri"/>
      <family val="2"/>
      <scheme val="minor"/>
    </font>
    <font>
      <sz val="8"/>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tint="-0.14999847407452621"/>
        <bgColor indexed="64"/>
      </patternFill>
    </fill>
  </fills>
  <borders count="2">
    <border>
      <left/>
      <right/>
      <top/>
      <bottom/>
      <diagonal/>
    </border>
    <border>
      <left style="medium">
        <color auto="1"/>
      </left>
      <right style="medium">
        <color auto="1"/>
      </right>
      <top style="medium">
        <color auto="1"/>
      </top>
      <bottom style="medium">
        <color auto="1"/>
      </bottom>
      <diagonal/>
    </border>
  </borders>
  <cellStyleXfs count="29">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29">
    <xf numFmtId="0" fontId="0" fillId="0" borderId="0" xfId="0"/>
    <xf numFmtId="0" fontId="0" fillId="0" borderId="0" xfId="0" applyAlignment="1">
      <alignment horizontal="center"/>
    </xf>
    <xf numFmtId="0" fontId="0" fillId="0" borderId="0" xfId="0" applyAlignment="1">
      <alignment horizontal="center"/>
    </xf>
    <xf numFmtId="165" fontId="0" fillId="0" borderId="0" xfId="2" applyNumberFormat="1" applyFont="1"/>
    <xf numFmtId="166" fontId="0" fillId="0" borderId="0" xfId="1" applyNumberFormat="1" applyFont="1"/>
    <xf numFmtId="0" fontId="0" fillId="0" borderId="0" xfId="0" applyAlignment="1">
      <alignment horizontal="right"/>
    </xf>
    <xf numFmtId="0" fontId="0" fillId="2" borderId="0" xfId="0" applyFont="1" applyFill="1"/>
    <xf numFmtId="166" fontId="0" fillId="3" borderId="0" xfId="1" applyNumberFormat="1" applyFont="1" applyFill="1"/>
    <xf numFmtId="164" fontId="0" fillId="3" borderId="0" xfId="0" applyNumberFormat="1" applyFill="1"/>
    <xf numFmtId="0" fontId="0" fillId="3" borderId="0" xfId="0" applyFill="1"/>
    <xf numFmtId="0" fontId="0" fillId="0" borderId="0" xfId="0" applyFill="1"/>
    <xf numFmtId="0" fontId="0" fillId="0" borderId="0" xfId="0" applyFill="1" applyAlignment="1">
      <alignment horizontal="center"/>
    </xf>
    <xf numFmtId="0" fontId="0" fillId="2" borderId="0" xfId="0" applyFill="1"/>
    <xf numFmtId="165" fontId="0" fillId="3" borderId="0" xfId="2" applyNumberFormat="1" applyFont="1" applyFill="1"/>
    <xf numFmtId="0" fontId="0" fillId="0" borderId="0" xfId="0" applyAlignment="1">
      <alignment horizontal="center"/>
    </xf>
    <xf numFmtId="0" fontId="0" fillId="4" borderId="0" xfId="0" applyFill="1" applyAlignment="1">
      <alignment horizontal="center"/>
    </xf>
    <xf numFmtId="0" fontId="4" fillId="0" borderId="0" xfId="0" applyFont="1" applyAlignment="1">
      <alignment horizontal="center"/>
    </xf>
    <xf numFmtId="0" fontId="0" fillId="0" borderId="0" xfId="0" applyAlignment="1">
      <alignment horizontal="center"/>
    </xf>
    <xf numFmtId="14" fontId="0" fillId="0" borderId="0" xfId="0" applyNumberFormat="1"/>
    <xf numFmtId="0" fontId="0" fillId="5" borderId="0" xfId="0" applyFill="1"/>
    <xf numFmtId="0" fontId="5" fillId="0" borderId="0" xfId="0" applyFont="1"/>
    <xf numFmtId="0" fontId="0" fillId="0" borderId="0" xfId="0" applyAlignment="1">
      <alignment horizontal="center"/>
    </xf>
    <xf numFmtId="0" fontId="4" fillId="0" borderId="0" xfId="0" applyFont="1"/>
    <xf numFmtId="0" fontId="0" fillId="0" borderId="1" xfId="0" applyBorder="1" applyAlignment="1">
      <alignment horizontal="center"/>
    </xf>
    <xf numFmtId="0" fontId="0" fillId="6" borderId="0" xfId="0" applyFill="1"/>
    <xf numFmtId="0" fontId="0" fillId="5" borderId="0" xfId="0" applyFill="1" applyAlignment="1">
      <alignment horizontal="center"/>
    </xf>
    <xf numFmtId="0" fontId="0" fillId="0" borderId="0" xfId="0" applyBorder="1" applyAlignment="1">
      <alignment horizontal="center"/>
    </xf>
    <xf numFmtId="0" fontId="0" fillId="0" borderId="0" xfId="0" applyAlignment="1">
      <alignment horizontal="center"/>
    </xf>
    <xf numFmtId="0" fontId="0" fillId="5" borderId="0" xfId="0" applyFill="1" applyAlignment="1">
      <alignment horizontal="center"/>
    </xf>
  </cellXfs>
  <cellStyles count="29">
    <cellStyle name="Comma" xfId="1" builtinId="3"/>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Normal" xfId="0" builtinId="0"/>
    <cellStyle name="Percent" xfId="2"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36"/>
  <sheetViews>
    <sheetView tabSelected="1" workbookViewId="0">
      <selection activeCell="B22" sqref="B22"/>
    </sheetView>
  </sheetViews>
  <sheetFormatPr baseColWidth="10" defaultRowHeight="16" x14ac:dyDescent="0.2"/>
  <cols>
    <col min="1" max="1" width="2.1640625" customWidth="1"/>
    <col min="2" max="2" width="21" customWidth="1"/>
    <col min="5" max="5" width="11.5" bestFit="1" customWidth="1"/>
    <col min="9" max="9" width="14.5" customWidth="1"/>
    <col min="10" max="10" width="6.83203125" customWidth="1"/>
    <col min="11" max="11" width="1.6640625" customWidth="1"/>
  </cols>
  <sheetData>
    <row r="1" spans="2:10" x14ac:dyDescent="0.2">
      <c r="J1" s="21"/>
    </row>
    <row r="2" spans="2:10" x14ac:dyDescent="0.2">
      <c r="B2" s="19"/>
      <c r="C2" s="19"/>
      <c r="D2" s="19"/>
      <c r="E2" s="19"/>
      <c r="G2" s="19"/>
      <c r="J2" s="21"/>
    </row>
    <row r="3" spans="2:10" x14ac:dyDescent="0.2">
      <c r="B3" t="s">
        <v>70</v>
      </c>
      <c r="C3" t="s">
        <v>71</v>
      </c>
      <c r="D3" t="s">
        <v>72</v>
      </c>
      <c r="E3" t="s">
        <v>73</v>
      </c>
      <c r="G3" t="s">
        <v>74</v>
      </c>
      <c r="J3" s="21"/>
    </row>
    <row r="5" spans="2:10" x14ac:dyDescent="0.2">
      <c r="B5" t="s">
        <v>50</v>
      </c>
      <c r="E5" s="18">
        <v>42762</v>
      </c>
    </row>
    <row r="7" spans="2:10" x14ac:dyDescent="0.2">
      <c r="B7" s="9"/>
      <c r="C7" t="s">
        <v>21</v>
      </c>
    </row>
    <row r="8" spans="2:10" x14ac:dyDescent="0.2">
      <c r="B8" s="19"/>
      <c r="C8" t="s">
        <v>22</v>
      </c>
    </row>
    <row r="9" spans="2:10" x14ac:dyDescent="0.2">
      <c r="B9" s="24"/>
      <c r="C9" t="s">
        <v>75</v>
      </c>
    </row>
    <row r="11" spans="2:10" x14ac:dyDescent="0.2">
      <c r="B11" t="s">
        <v>57</v>
      </c>
      <c r="H11" t="s">
        <v>79</v>
      </c>
    </row>
    <row r="13" spans="2:10" x14ac:dyDescent="0.2">
      <c r="B13" s="27" t="s">
        <v>0</v>
      </c>
      <c r="C13" s="27"/>
      <c r="D13" s="27"/>
      <c r="E13" s="27"/>
    </row>
    <row r="15" spans="2:10" x14ac:dyDescent="0.2">
      <c r="B15" s="22" t="s">
        <v>66</v>
      </c>
      <c r="C15" s="10"/>
      <c r="D15" s="1" t="s">
        <v>9</v>
      </c>
      <c r="E15" s="7">
        <f>E18+E24</f>
        <v>0</v>
      </c>
      <c r="F15" s="1" t="s">
        <v>8</v>
      </c>
      <c r="G15" s="8">
        <f>E15/2000</f>
        <v>0</v>
      </c>
      <c r="H15" s="5" t="s">
        <v>10</v>
      </c>
      <c r="I15" s="19"/>
    </row>
    <row r="16" spans="2:10" x14ac:dyDescent="0.2">
      <c r="H16" s="5" t="s">
        <v>19</v>
      </c>
      <c r="I16" s="8" t="e">
        <f>E15/I15</f>
        <v>#DIV/0!</v>
      </c>
    </row>
    <row r="18" spans="2:10" ht="17" thickBot="1" x14ac:dyDescent="0.25">
      <c r="B18" s="22" t="s">
        <v>65</v>
      </c>
      <c r="C18" s="19"/>
      <c r="D18" s="1" t="s">
        <v>9</v>
      </c>
      <c r="E18" s="7">
        <f>C18</f>
        <v>0</v>
      </c>
      <c r="F18" s="1" t="s">
        <v>8</v>
      </c>
      <c r="G18" s="8">
        <f>E18/2000</f>
        <v>0</v>
      </c>
      <c r="I18" s="20" t="s">
        <v>61</v>
      </c>
      <c r="J18" s="21"/>
    </row>
    <row r="19" spans="2:10" ht="17" thickBot="1" x14ac:dyDescent="0.25">
      <c r="B19" t="s">
        <v>2</v>
      </c>
      <c r="C19" s="19"/>
      <c r="D19" s="6"/>
      <c r="E19" s="6"/>
      <c r="F19" s="6"/>
      <c r="G19" s="6"/>
      <c r="I19" s="20" t="s">
        <v>62</v>
      </c>
      <c r="J19" s="23"/>
    </row>
    <row r="20" spans="2:10" ht="17" thickBot="1" x14ac:dyDescent="0.25">
      <c r="B20" t="s">
        <v>3</v>
      </c>
      <c r="C20" s="19"/>
      <c r="D20" s="6"/>
      <c r="E20" s="6"/>
      <c r="F20" s="6"/>
      <c r="G20" s="6"/>
      <c r="I20" s="20"/>
      <c r="J20" s="21"/>
    </row>
    <row r="21" spans="2:10" ht="17" thickBot="1" x14ac:dyDescent="0.25">
      <c r="B21" t="s">
        <v>49</v>
      </c>
      <c r="C21" s="28"/>
      <c r="D21" s="28"/>
      <c r="E21" s="28"/>
      <c r="I21" s="20" t="s">
        <v>63</v>
      </c>
      <c r="J21" s="23"/>
    </row>
    <row r="22" spans="2:10" ht="17" thickBot="1" x14ac:dyDescent="0.25">
      <c r="B22" t="s">
        <v>80</v>
      </c>
      <c r="C22" s="11"/>
      <c r="D22" s="25"/>
      <c r="E22" s="25"/>
      <c r="I22" s="20"/>
      <c r="J22" s="26"/>
    </row>
    <row r="23" spans="2:10" ht="17" thickBot="1" x14ac:dyDescent="0.25">
      <c r="I23" s="20" t="s">
        <v>67</v>
      </c>
      <c r="J23" s="23"/>
    </row>
    <row r="24" spans="2:10" ht="17" thickBot="1" x14ac:dyDescent="0.25">
      <c r="B24" s="22" t="s">
        <v>64</v>
      </c>
      <c r="E24" s="7">
        <f>SUM(E26:E33)</f>
        <v>0</v>
      </c>
      <c r="F24" t="s">
        <v>7</v>
      </c>
      <c r="G24" s="13" t="e">
        <f>E24/$E$18</f>
        <v>#DIV/0!</v>
      </c>
      <c r="I24" s="20"/>
      <c r="J24" s="21"/>
    </row>
    <row r="25" spans="2:10" ht="17" thickBot="1" x14ac:dyDescent="0.25">
      <c r="D25" s="1" t="s">
        <v>16</v>
      </c>
      <c r="E25" t="s">
        <v>17</v>
      </c>
      <c r="F25" t="s">
        <v>18</v>
      </c>
      <c r="I25" s="20" t="s">
        <v>68</v>
      </c>
      <c r="J25" s="23"/>
    </row>
    <row r="26" spans="2:10" ht="17" thickBot="1" x14ac:dyDescent="0.25">
      <c r="B26" t="s">
        <v>78</v>
      </c>
      <c r="C26" s="19"/>
      <c r="D26">
        <v>250</v>
      </c>
      <c r="E26" s="9">
        <f>C26*D26</f>
        <v>0</v>
      </c>
      <c r="F26" s="9">
        <f>E26/2000</f>
        <v>0</v>
      </c>
      <c r="G26" s="13" t="e">
        <f>E26/$E$18</f>
        <v>#DIV/0!</v>
      </c>
      <c r="J26" s="21"/>
    </row>
    <row r="27" spans="2:10" ht="17" thickBot="1" x14ac:dyDescent="0.25">
      <c r="B27" t="s">
        <v>13</v>
      </c>
      <c r="C27" s="19"/>
      <c r="D27">
        <v>250</v>
      </c>
      <c r="E27" s="9">
        <f>C27*D27</f>
        <v>0</v>
      </c>
      <c r="F27" s="9">
        <f t="shared" ref="F27:F33" si="0">E27/2000</f>
        <v>0</v>
      </c>
      <c r="G27" s="13" t="e">
        <f>E27/$E$18</f>
        <v>#DIV/0!</v>
      </c>
      <c r="I27" t="s">
        <v>69</v>
      </c>
      <c r="J27" s="23"/>
    </row>
    <row r="28" spans="2:10" x14ac:dyDescent="0.2">
      <c r="C28" s="1" t="s">
        <v>14</v>
      </c>
      <c r="D28" s="1" t="s">
        <v>15</v>
      </c>
      <c r="E28" s="10"/>
      <c r="F28" s="10"/>
      <c r="G28" s="3"/>
    </row>
    <row r="29" spans="2:10" x14ac:dyDescent="0.2">
      <c r="B29" t="s">
        <v>56</v>
      </c>
      <c r="C29" s="9">
        <f>C35+C36</f>
        <v>0</v>
      </c>
      <c r="D29">
        <f>'base data'!C4</f>
        <v>10</v>
      </c>
      <c r="E29" s="9">
        <f t="shared" ref="E29:E33" si="1">C29*D29</f>
        <v>0</v>
      </c>
      <c r="F29" s="9">
        <f t="shared" si="0"/>
        <v>0</v>
      </c>
      <c r="G29" s="13" t="e">
        <f>E29/$E$18</f>
        <v>#DIV/0!</v>
      </c>
    </row>
    <row r="30" spans="2:10" x14ac:dyDescent="0.2">
      <c r="B30" t="s">
        <v>6</v>
      </c>
      <c r="C30" s="19"/>
      <c r="D30">
        <f>'base data'!C5</f>
        <v>6.94</v>
      </c>
      <c r="E30" s="9">
        <f t="shared" si="1"/>
        <v>0</v>
      </c>
      <c r="F30" s="9">
        <f t="shared" si="0"/>
        <v>0</v>
      </c>
      <c r="G30" s="13" t="e">
        <f>E30/$E$18</f>
        <v>#DIV/0!</v>
      </c>
    </row>
    <row r="31" spans="2:10" x14ac:dyDescent="0.2">
      <c r="C31" s="11" t="s">
        <v>9</v>
      </c>
      <c r="E31" s="10"/>
      <c r="F31" s="10"/>
      <c r="G31" s="3"/>
    </row>
    <row r="32" spans="2:10" x14ac:dyDescent="0.2">
      <c r="B32" t="s">
        <v>47</v>
      </c>
      <c r="C32" s="19"/>
      <c r="D32" s="12"/>
      <c r="E32" s="9">
        <f t="shared" si="1"/>
        <v>0</v>
      </c>
      <c r="F32" s="9">
        <f t="shared" si="0"/>
        <v>0</v>
      </c>
      <c r="G32" s="13" t="e">
        <f>E32/$E$18</f>
        <v>#DIV/0!</v>
      </c>
    </row>
    <row r="33" spans="2:7" x14ac:dyDescent="0.2">
      <c r="B33" t="s">
        <v>48</v>
      </c>
      <c r="C33" s="19"/>
      <c r="D33" s="12"/>
      <c r="E33" s="9">
        <f t="shared" si="1"/>
        <v>0</v>
      </c>
      <c r="F33" s="9">
        <f t="shared" si="0"/>
        <v>0</v>
      </c>
      <c r="G33" s="13" t="e">
        <f>E33/$E$18</f>
        <v>#DIV/0!</v>
      </c>
    </row>
    <row r="35" spans="2:7" x14ac:dyDescent="0.2">
      <c r="B35" t="s">
        <v>76</v>
      </c>
      <c r="C35" s="19"/>
    </row>
    <row r="36" spans="2:7" x14ac:dyDescent="0.2">
      <c r="B36" t="s">
        <v>77</v>
      </c>
      <c r="C36" s="19"/>
    </row>
  </sheetData>
  <mergeCells count="2">
    <mergeCell ref="B13:E13"/>
    <mergeCell ref="C21:E21"/>
  </mergeCells>
  <phoneticPr fontId="6" type="noConversion"/>
  <pageMargins left="0.75" right="0.75" top="1" bottom="1" header="0.5" footer="0.5"/>
  <pageSetup orientation="landscape"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J70"/>
  <sheetViews>
    <sheetView workbookViewId="0">
      <selection activeCell="B69" sqref="B69:B70"/>
    </sheetView>
  </sheetViews>
  <sheetFormatPr baseColWidth="10" defaultRowHeight="16" x14ac:dyDescent="0.2"/>
  <cols>
    <col min="1" max="1" width="25.83203125" customWidth="1"/>
  </cols>
  <sheetData>
    <row r="4" spans="1:10" x14ac:dyDescent="0.2">
      <c r="A4" t="s">
        <v>20</v>
      </c>
    </row>
    <row r="6" spans="1:10" x14ac:dyDescent="0.2">
      <c r="I6" s="27" t="s">
        <v>27</v>
      </c>
      <c r="J6" s="27"/>
    </row>
    <row r="7" spans="1:10" x14ac:dyDescent="0.2">
      <c r="A7" t="s">
        <v>12</v>
      </c>
      <c r="C7" s="1" t="s">
        <v>9</v>
      </c>
      <c r="D7" s="7">
        <f>D10+D15</f>
        <v>171217.5</v>
      </c>
      <c r="E7" s="1" t="s">
        <v>8</v>
      </c>
      <c r="F7" s="8">
        <f>D7/2000</f>
        <v>85.608750000000001</v>
      </c>
      <c r="G7" s="5" t="s">
        <v>10</v>
      </c>
      <c r="H7" s="15">
        <v>4</v>
      </c>
      <c r="I7" s="2" t="s">
        <v>25</v>
      </c>
      <c r="J7" s="2" t="s">
        <v>26</v>
      </c>
    </row>
    <row r="8" spans="1:10" x14ac:dyDescent="0.2">
      <c r="G8" s="5" t="s">
        <v>19</v>
      </c>
      <c r="H8" s="8">
        <f>D7/H7</f>
        <v>42804.375</v>
      </c>
      <c r="I8" s="2" t="s">
        <v>28</v>
      </c>
      <c r="J8" s="2" t="s">
        <v>29</v>
      </c>
    </row>
    <row r="10" spans="1:10" x14ac:dyDescent="0.2">
      <c r="A10" t="s">
        <v>1</v>
      </c>
      <c r="B10" s="19">
        <v>147500</v>
      </c>
      <c r="C10" s="1" t="s">
        <v>9</v>
      </c>
      <c r="D10" s="7">
        <f>B10</f>
        <v>147500</v>
      </c>
      <c r="E10" s="1" t="s">
        <v>8</v>
      </c>
      <c r="F10" s="8">
        <f>D10/2000</f>
        <v>73.75</v>
      </c>
    </row>
    <row r="11" spans="1:10" x14ac:dyDescent="0.2">
      <c r="A11" t="s">
        <v>2</v>
      </c>
      <c r="B11" s="19"/>
      <c r="C11" s="6"/>
      <c r="D11" s="6"/>
      <c r="E11" s="6"/>
      <c r="F11" s="6"/>
    </row>
    <row r="12" spans="1:10" x14ac:dyDescent="0.2">
      <c r="A12" t="s">
        <v>3</v>
      </c>
      <c r="B12" s="19"/>
      <c r="C12" s="6"/>
      <c r="D12" s="6"/>
      <c r="E12" s="6"/>
      <c r="F12" s="6"/>
    </row>
    <row r="15" spans="1:10" x14ac:dyDescent="0.2">
      <c r="A15" t="s">
        <v>11</v>
      </c>
      <c r="D15" s="4">
        <f>SUM(D17:D24)</f>
        <v>23717.5</v>
      </c>
      <c r="E15" t="s">
        <v>7</v>
      </c>
      <c r="F15" s="3">
        <f>D15/$D$10</f>
        <v>0.16079661016949154</v>
      </c>
    </row>
    <row r="16" spans="1:10" x14ac:dyDescent="0.2">
      <c r="C16" s="1" t="s">
        <v>16</v>
      </c>
      <c r="D16" t="s">
        <v>17</v>
      </c>
      <c r="E16" t="s">
        <v>18</v>
      </c>
      <c r="F16" s="3"/>
    </row>
    <row r="17" spans="1:10" x14ac:dyDescent="0.2">
      <c r="A17" t="s">
        <v>4</v>
      </c>
      <c r="B17" s="19">
        <v>48</v>
      </c>
      <c r="C17">
        <f>'base data'!C3</f>
        <v>250</v>
      </c>
      <c r="D17" s="9">
        <f>B17*C17</f>
        <v>12000</v>
      </c>
      <c r="E17" s="9">
        <f>D17/2000</f>
        <v>6</v>
      </c>
      <c r="F17" s="3">
        <f t="shared" ref="F17:F24" si="0">D17/$D$10</f>
        <v>8.1355932203389825E-2</v>
      </c>
    </row>
    <row r="18" spans="1:10" x14ac:dyDescent="0.2">
      <c r="A18" t="s">
        <v>13</v>
      </c>
      <c r="B18" s="19">
        <v>8</v>
      </c>
      <c r="C18">
        <f>C17</f>
        <v>250</v>
      </c>
      <c r="D18" s="9">
        <f>B18*C18</f>
        <v>2000</v>
      </c>
      <c r="E18" s="9">
        <f t="shared" ref="E18:E24" si="1">D18/2000</f>
        <v>1</v>
      </c>
      <c r="F18" s="3">
        <f t="shared" si="0"/>
        <v>1.3559322033898305E-2</v>
      </c>
    </row>
    <row r="19" spans="1:10" x14ac:dyDescent="0.2">
      <c r="B19" s="1" t="s">
        <v>14</v>
      </c>
      <c r="C19" s="1" t="s">
        <v>15</v>
      </c>
      <c r="D19" s="10"/>
      <c r="E19" s="10"/>
      <c r="F19" s="3"/>
    </row>
    <row r="20" spans="1:10" x14ac:dyDescent="0.2">
      <c r="A20" t="s">
        <v>56</v>
      </c>
      <c r="B20" s="19">
        <v>500</v>
      </c>
      <c r="C20">
        <f>'base data'!C4</f>
        <v>10</v>
      </c>
      <c r="D20" s="9">
        <f t="shared" ref="D20:D24" si="2">B20*C20</f>
        <v>5000</v>
      </c>
      <c r="E20" s="9">
        <f t="shared" si="1"/>
        <v>2.5</v>
      </c>
      <c r="F20" s="3">
        <f t="shared" si="0"/>
        <v>3.3898305084745763E-2</v>
      </c>
    </row>
    <row r="21" spans="1:10" x14ac:dyDescent="0.2">
      <c r="A21" t="s">
        <v>6</v>
      </c>
      <c r="B21" s="19">
        <v>350</v>
      </c>
      <c r="C21">
        <v>6.95</v>
      </c>
      <c r="D21" s="9">
        <f t="shared" si="2"/>
        <v>2432.5</v>
      </c>
      <c r="E21" s="9">
        <f t="shared" si="1"/>
        <v>1.2162500000000001</v>
      </c>
      <c r="F21" s="3">
        <f t="shared" si="0"/>
        <v>1.6491525423728812E-2</v>
      </c>
    </row>
    <row r="22" spans="1:10" x14ac:dyDescent="0.2">
      <c r="B22" s="11" t="s">
        <v>9</v>
      </c>
      <c r="D22" s="10"/>
      <c r="E22" s="10"/>
      <c r="F22" s="3"/>
    </row>
    <row r="23" spans="1:10" x14ac:dyDescent="0.2">
      <c r="A23" t="s">
        <v>47</v>
      </c>
      <c r="B23" s="19">
        <v>2135</v>
      </c>
      <c r="C23" s="12">
        <v>1</v>
      </c>
      <c r="D23" s="9">
        <f t="shared" si="2"/>
        <v>2135</v>
      </c>
      <c r="E23" s="9">
        <f t="shared" si="1"/>
        <v>1.0674999999999999</v>
      </c>
      <c r="F23" s="3">
        <f t="shared" si="0"/>
        <v>1.4474576271186441E-2</v>
      </c>
    </row>
    <row r="24" spans="1:10" x14ac:dyDescent="0.2">
      <c r="A24" t="s">
        <v>48</v>
      </c>
      <c r="B24" s="19">
        <v>150</v>
      </c>
      <c r="C24" s="12">
        <v>1</v>
      </c>
      <c r="D24" s="9">
        <f t="shared" si="2"/>
        <v>150</v>
      </c>
      <c r="E24" s="9">
        <f t="shared" si="1"/>
        <v>7.4999999999999997E-2</v>
      </c>
      <c r="F24" s="3">
        <f t="shared" si="0"/>
        <v>1.0169491525423729E-3</v>
      </c>
    </row>
    <row r="28" spans="1:10" x14ac:dyDescent="0.2">
      <c r="A28" t="s">
        <v>23</v>
      </c>
    </row>
    <row r="30" spans="1:10" x14ac:dyDescent="0.2">
      <c r="A30" t="s">
        <v>12</v>
      </c>
      <c r="C30" s="1" t="s">
        <v>9</v>
      </c>
      <c r="D30" s="7">
        <f>D33+D38</f>
        <v>135430</v>
      </c>
      <c r="E30" s="1" t="s">
        <v>8</v>
      </c>
      <c r="F30" s="8">
        <f>D30/2000</f>
        <v>67.715000000000003</v>
      </c>
      <c r="G30" s="5" t="s">
        <v>10</v>
      </c>
      <c r="H30" s="15">
        <v>6</v>
      </c>
      <c r="I30" s="27" t="str">
        <f>I6</f>
        <v>required bearing for</v>
      </c>
      <c r="J30" s="27"/>
    </row>
    <row r="31" spans="1:10" x14ac:dyDescent="0.2">
      <c r="G31" s="5" t="s">
        <v>19</v>
      </c>
      <c r="H31" s="8">
        <f>D30/H30</f>
        <v>22571.666666666668</v>
      </c>
      <c r="I31" s="2" t="str">
        <f>I7</f>
        <v>85 mph</v>
      </c>
      <c r="J31" s="2" t="str">
        <f>J7</f>
        <v>100 mph</v>
      </c>
    </row>
    <row r="32" spans="1:10" x14ac:dyDescent="0.2">
      <c r="I32" s="2" t="s">
        <v>30</v>
      </c>
      <c r="J32" s="2" t="s">
        <v>30</v>
      </c>
    </row>
    <row r="33" spans="1:6" x14ac:dyDescent="0.2">
      <c r="A33" t="s">
        <v>1</v>
      </c>
      <c r="B33" s="19">
        <v>102000</v>
      </c>
      <c r="C33" s="1" t="s">
        <v>9</v>
      </c>
      <c r="D33" s="7">
        <f>B33</f>
        <v>102000</v>
      </c>
      <c r="E33" s="1" t="s">
        <v>8</v>
      </c>
      <c r="F33" s="8">
        <f>D33/2000</f>
        <v>51</v>
      </c>
    </row>
    <row r="34" spans="1:6" x14ac:dyDescent="0.2">
      <c r="A34" t="s">
        <v>2</v>
      </c>
      <c r="B34" s="19"/>
      <c r="C34" s="6"/>
      <c r="D34" s="6"/>
      <c r="E34" s="6"/>
      <c r="F34" s="6"/>
    </row>
    <row r="35" spans="1:6" x14ac:dyDescent="0.2">
      <c r="A35" t="s">
        <v>3</v>
      </c>
      <c r="B35" s="19"/>
      <c r="C35" s="6"/>
      <c r="D35" s="6"/>
      <c r="E35" s="6"/>
      <c r="F35" s="6"/>
    </row>
    <row r="38" spans="1:6" x14ac:dyDescent="0.2">
      <c r="A38" t="s">
        <v>11</v>
      </c>
      <c r="D38" s="4">
        <f>SUM(D40:D47)</f>
        <v>33430</v>
      </c>
      <c r="E38" t="s">
        <v>7</v>
      </c>
      <c r="F38" s="3">
        <f>D38/D$33</f>
        <v>0.3277450980392157</v>
      </c>
    </row>
    <row r="39" spans="1:6" x14ac:dyDescent="0.2">
      <c r="C39" s="1" t="s">
        <v>16</v>
      </c>
      <c r="D39" t="s">
        <v>17</v>
      </c>
      <c r="E39" t="s">
        <v>18</v>
      </c>
      <c r="F39" s="3"/>
    </row>
    <row r="40" spans="1:6" x14ac:dyDescent="0.2">
      <c r="A40" t="s">
        <v>4</v>
      </c>
      <c r="B40" s="19">
        <v>100</v>
      </c>
      <c r="C40">
        <f>C17</f>
        <v>250</v>
      </c>
      <c r="D40" s="9">
        <f>B40*C40</f>
        <v>25000</v>
      </c>
      <c r="E40" s="9">
        <f>D40/2000</f>
        <v>12.5</v>
      </c>
      <c r="F40" s="3">
        <f t="shared" ref="F40:F47" si="3">D40/D$33</f>
        <v>0.24509803921568626</v>
      </c>
    </row>
    <row r="41" spans="1:6" x14ac:dyDescent="0.2">
      <c r="A41" t="s">
        <v>13</v>
      </c>
      <c r="B41" s="19">
        <v>2</v>
      </c>
      <c r="C41">
        <f>C18</f>
        <v>250</v>
      </c>
      <c r="D41" s="9">
        <f>B41*C41</f>
        <v>500</v>
      </c>
      <c r="E41" s="9">
        <f t="shared" ref="E41:E47" si="4">D41/2000</f>
        <v>0.25</v>
      </c>
      <c r="F41" s="3">
        <f t="shared" si="3"/>
        <v>4.9019607843137254E-3</v>
      </c>
    </row>
    <row r="42" spans="1:6" x14ac:dyDescent="0.2">
      <c r="B42" s="1" t="s">
        <v>14</v>
      </c>
      <c r="C42" s="1" t="s">
        <v>15</v>
      </c>
      <c r="D42" s="10"/>
      <c r="E42" s="10"/>
      <c r="F42" s="3"/>
    </row>
    <row r="43" spans="1:6" x14ac:dyDescent="0.2">
      <c r="A43" t="s">
        <v>56</v>
      </c>
      <c r="B43" s="19">
        <v>500</v>
      </c>
      <c r="C43">
        <f>C20</f>
        <v>10</v>
      </c>
      <c r="D43" s="9">
        <f t="shared" ref="D43:D44" si="5">B43*C43</f>
        <v>5000</v>
      </c>
      <c r="E43" s="9">
        <f t="shared" si="4"/>
        <v>2.5</v>
      </c>
      <c r="F43" s="3">
        <f t="shared" si="3"/>
        <v>4.9019607843137254E-2</v>
      </c>
    </row>
    <row r="44" spans="1:6" x14ac:dyDescent="0.2">
      <c r="A44" t="s">
        <v>6</v>
      </c>
      <c r="B44" s="19">
        <v>400</v>
      </c>
      <c r="C44">
        <f>C21</f>
        <v>6.95</v>
      </c>
      <c r="D44" s="9">
        <f t="shared" si="5"/>
        <v>2780</v>
      </c>
      <c r="E44" s="9">
        <f t="shared" si="4"/>
        <v>1.39</v>
      </c>
      <c r="F44" s="3">
        <f t="shared" si="3"/>
        <v>2.7254901960784315E-2</v>
      </c>
    </row>
    <row r="45" spans="1:6" x14ac:dyDescent="0.2">
      <c r="B45" s="11" t="s">
        <v>9</v>
      </c>
      <c r="D45" s="10"/>
      <c r="E45" s="10"/>
      <c r="F45" s="3"/>
    </row>
    <row r="46" spans="1:6" x14ac:dyDescent="0.2">
      <c r="A46" t="s">
        <v>47</v>
      </c>
      <c r="B46" s="19">
        <v>150</v>
      </c>
      <c r="C46" s="12">
        <v>1</v>
      </c>
      <c r="D46" s="9">
        <f t="shared" ref="D46:D47" si="6">B46*C46</f>
        <v>150</v>
      </c>
      <c r="E46" s="9">
        <f t="shared" si="4"/>
        <v>7.4999999999999997E-2</v>
      </c>
      <c r="F46" s="3">
        <f t="shared" si="3"/>
        <v>1.4705882352941176E-3</v>
      </c>
    </row>
    <row r="47" spans="1:6" x14ac:dyDescent="0.2">
      <c r="A47" t="s">
        <v>48</v>
      </c>
      <c r="B47" s="19">
        <v>0</v>
      </c>
      <c r="C47" s="12">
        <v>1</v>
      </c>
      <c r="D47" s="9">
        <f t="shared" si="6"/>
        <v>0</v>
      </c>
      <c r="E47" s="9">
        <f t="shared" si="4"/>
        <v>0</v>
      </c>
      <c r="F47" s="3">
        <f t="shared" si="3"/>
        <v>0</v>
      </c>
    </row>
    <row r="51" spans="1:10" x14ac:dyDescent="0.2">
      <c r="A51" t="s">
        <v>24</v>
      </c>
    </row>
    <row r="53" spans="1:10" x14ac:dyDescent="0.2">
      <c r="A53" t="s">
        <v>12</v>
      </c>
      <c r="C53" s="1" t="s">
        <v>9</v>
      </c>
      <c r="D53" s="7">
        <f>D56+D61</f>
        <v>151400</v>
      </c>
      <c r="E53" s="1" t="s">
        <v>8</v>
      </c>
      <c r="F53" s="8">
        <f>D53/2000</f>
        <v>75.7</v>
      </c>
      <c r="G53" s="5" t="s">
        <v>10</v>
      </c>
      <c r="H53" s="15">
        <v>4</v>
      </c>
      <c r="I53" s="27" t="str">
        <f>I30</f>
        <v>required bearing for</v>
      </c>
      <c r="J53" s="27"/>
    </row>
    <row r="54" spans="1:10" x14ac:dyDescent="0.2">
      <c r="G54" s="5" t="s">
        <v>19</v>
      </c>
      <c r="H54" s="8">
        <f>D53/H53</f>
        <v>37850</v>
      </c>
      <c r="I54" s="2" t="str">
        <f>I31</f>
        <v>85 mph</v>
      </c>
      <c r="J54" s="2" t="str">
        <f>J31</f>
        <v>100 mph</v>
      </c>
    </row>
    <row r="55" spans="1:10" x14ac:dyDescent="0.2">
      <c r="I55" s="2" t="s">
        <v>28</v>
      </c>
      <c r="J55" s="2" t="s">
        <v>28</v>
      </c>
    </row>
    <row r="56" spans="1:10" x14ac:dyDescent="0.2">
      <c r="A56" t="s">
        <v>1</v>
      </c>
      <c r="B56" s="19">
        <v>131000</v>
      </c>
      <c r="C56" s="1" t="s">
        <v>9</v>
      </c>
      <c r="D56" s="7">
        <f>B56</f>
        <v>131000</v>
      </c>
      <c r="E56" s="1" t="s">
        <v>8</v>
      </c>
      <c r="F56" s="8">
        <f>D56/2000</f>
        <v>65.5</v>
      </c>
    </row>
    <row r="57" spans="1:10" x14ac:dyDescent="0.2">
      <c r="A57" t="s">
        <v>2</v>
      </c>
      <c r="B57" s="19"/>
      <c r="C57" s="6"/>
      <c r="D57" s="6"/>
      <c r="E57" s="6"/>
      <c r="F57" s="6"/>
    </row>
    <row r="58" spans="1:10" x14ac:dyDescent="0.2">
      <c r="A58" t="s">
        <v>3</v>
      </c>
      <c r="B58" s="19"/>
      <c r="C58" s="6"/>
      <c r="D58" s="6"/>
      <c r="E58" s="6"/>
      <c r="F58" s="6"/>
    </row>
    <row r="61" spans="1:10" x14ac:dyDescent="0.2">
      <c r="A61" t="s">
        <v>11</v>
      </c>
      <c r="D61" s="4">
        <f>SUM(D63:D70)</f>
        <v>20400</v>
      </c>
      <c r="E61" t="s">
        <v>7</v>
      </c>
      <c r="F61" s="3">
        <f>D61/D$33</f>
        <v>0.2</v>
      </c>
    </row>
    <row r="62" spans="1:10" x14ac:dyDescent="0.2">
      <c r="C62" s="1" t="s">
        <v>16</v>
      </c>
      <c r="D62" t="s">
        <v>17</v>
      </c>
      <c r="E62" t="s">
        <v>18</v>
      </c>
      <c r="F62" s="3"/>
    </row>
    <row r="63" spans="1:10" x14ac:dyDescent="0.2">
      <c r="A63" t="s">
        <v>4</v>
      </c>
      <c r="B63" s="19">
        <v>38</v>
      </c>
      <c r="C63">
        <f>C40</f>
        <v>250</v>
      </c>
      <c r="D63" s="9">
        <f>B63*C63</f>
        <v>9500</v>
      </c>
      <c r="E63" s="9">
        <f>D63/2000</f>
        <v>4.75</v>
      </c>
      <c r="F63" s="3">
        <f t="shared" ref="F63:F64" si="7">D63/D$33</f>
        <v>9.3137254901960786E-2</v>
      </c>
    </row>
    <row r="64" spans="1:10" x14ac:dyDescent="0.2">
      <c r="A64" t="s">
        <v>13</v>
      </c>
      <c r="B64" s="19">
        <v>3</v>
      </c>
      <c r="C64">
        <f>C41</f>
        <v>250</v>
      </c>
      <c r="D64" s="9">
        <f>B64*C64</f>
        <v>750</v>
      </c>
      <c r="E64" s="9">
        <f t="shared" ref="E64:E70" si="8">D64/2000</f>
        <v>0.375</v>
      </c>
      <c r="F64" s="3">
        <f t="shared" si="7"/>
        <v>7.3529411764705881E-3</v>
      </c>
    </row>
    <row r="65" spans="1:6" x14ac:dyDescent="0.2">
      <c r="B65" s="1" t="s">
        <v>14</v>
      </c>
      <c r="C65" s="1" t="s">
        <v>15</v>
      </c>
      <c r="D65" s="10"/>
      <c r="E65" s="10"/>
      <c r="F65" s="3"/>
    </row>
    <row r="66" spans="1:6" x14ac:dyDescent="0.2">
      <c r="A66" t="s">
        <v>5</v>
      </c>
      <c r="B66" s="19">
        <v>500</v>
      </c>
      <c r="C66">
        <f>C43</f>
        <v>10</v>
      </c>
      <c r="D66" s="9">
        <f t="shared" ref="D66:D67" si="9">B66*C66</f>
        <v>5000</v>
      </c>
      <c r="E66" s="9">
        <f t="shared" si="8"/>
        <v>2.5</v>
      </c>
      <c r="F66" s="3">
        <f t="shared" ref="F66:F67" si="10">D66/D$33</f>
        <v>4.9019607843137254E-2</v>
      </c>
    </row>
    <row r="67" spans="1:6" x14ac:dyDescent="0.2">
      <c r="A67" t="s">
        <v>6</v>
      </c>
      <c r="B67" s="19">
        <v>600</v>
      </c>
      <c r="C67">
        <f>C44</f>
        <v>6.95</v>
      </c>
      <c r="D67" s="9">
        <f t="shared" si="9"/>
        <v>4170</v>
      </c>
      <c r="E67" s="9">
        <f t="shared" si="8"/>
        <v>2.085</v>
      </c>
      <c r="F67" s="3">
        <f t="shared" si="10"/>
        <v>4.0882352941176474E-2</v>
      </c>
    </row>
    <row r="68" spans="1:6" x14ac:dyDescent="0.2">
      <c r="B68" s="11" t="s">
        <v>9</v>
      </c>
      <c r="D68" s="10"/>
      <c r="E68" s="10"/>
      <c r="F68" s="3"/>
    </row>
    <row r="69" spans="1:6" x14ac:dyDescent="0.2">
      <c r="A69" t="s">
        <v>47</v>
      </c>
      <c r="B69" s="19">
        <v>895</v>
      </c>
      <c r="C69" s="12">
        <v>1</v>
      </c>
      <c r="D69" s="9">
        <f t="shared" ref="D69:D70" si="11">B69*C69</f>
        <v>895</v>
      </c>
      <c r="E69" s="9">
        <f t="shared" si="8"/>
        <v>0.44750000000000001</v>
      </c>
      <c r="F69" s="3">
        <f t="shared" ref="F69:F70" si="12">D69/D$33</f>
        <v>8.774509803921568E-3</v>
      </c>
    </row>
    <row r="70" spans="1:6" x14ac:dyDescent="0.2">
      <c r="A70" t="s">
        <v>48</v>
      </c>
      <c r="B70" s="19">
        <v>85</v>
      </c>
      <c r="C70" s="12">
        <v>1</v>
      </c>
      <c r="D70" s="9">
        <f t="shared" si="11"/>
        <v>85</v>
      </c>
      <c r="E70" s="9">
        <f t="shared" si="8"/>
        <v>4.2500000000000003E-2</v>
      </c>
      <c r="F70" s="3">
        <f t="shared" si="12"/>
        <v>8.3333333333333339E-4</v>
      </c>
    </row>
  </sheetData>
  <mergeCells count="3">
    <mergeCell ref="I6:J6"/>
    <mergeCell ref="I30:J30"/>
    <mergeCell ref="I53:J5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18"/>
  <sheetViews>
    <sheetView workbookViewId="0">
      <selection activeCell="E8" sqref="E8"/>
    </sheetView>
  </sheetViews>
  <sheetFormatPr baseColWidth="10" defaultRowHeight="16" x14ac:dyDescent="0.2"/>
  <cols>
    <col min="2" max="2" width="15.1640625" customWidth="1"/>
  </cols>
  <sheetData>
    <row r="2" spans="2:5" x14ac:dyDescent="0.2">
      <c r="B2" s="16" t="s">
        <v>33</v>
      </c>
      <c r="C2" s="16" t="s">
        <v>34</v>
      </c>
      <c r="D2" s="16" t="s">
        <v>35</v>
      </c>
    </row>
    <row r="3" spans="2:5" x14ac:dyDescent="0.2">
      <c r="B3" t="s">
        <v>31</v>
      </c>
      <c r="C3" s="14">
        <v>250</v>
      </c>
      <c r="D3" t="s">
        <v>32</v>
      </c>
      <c r="E3" t="s">
        <v>60</v>
      </c>
    </row>
    <row r="4" spans="2:5" x14ac:dyDescent="0.2">
      <c r="B4" t="s">
        <v>53</v>
      </c>
      <c r="C4" s="14">
        <v>10</v>
      </c>
      <c r="D4" t="s">
        <v>36</v>
      </c>
      <c r="E4" t="s">
        <v>59</v>
      </c>
    </row>
    <row r="5" spans="2:5" x14ac:dyDescent="0.2">
      <c r="B5" t="s">
        <v>37</v>
      </c>
      <c r="C5" s="14">
        <v>6.94</v>
      </c>
      <c r="D5" t="s">
        <v>36</v>
      </c>
    </row>
    <row r="6" spans="2:5" x14ac:dyDescent="0.2">
      <c r="B6" t="s">
        <v>51</v>
      </c>
      <c r="C6" s="17">
        <v>8.9</v>
      </c>
      <c r="D6" t="s">
        <v>36</v>
      </c>
    </row>
    <row r="7" spans="2:5" x14ac:dyDescent="0.2">
      <c r="B7" t="s">
        <v>52</v>
      </c>
      <c r="C7" s="17">
        <v>9.43</v>
      </c>
      <c r="D7" t="s">
        <v>36</v>
      </c>
    </row>
    <row r="8" spans="2:5" x14ac:dyDescent="0.2">
      <c r="B8" t="s">
        <v>54</v>
      </c>
      <c r="C8" s="17">
        <v>80</v>
      </c>
      <c r="D8" t="s">
        <v>55</v>
      </c>
    </row>
    <row r="9" spans="2:5" x14ac:dyDescent="0.2">
      <c r="C9" s="17"/>
    </row>
    <row r="10" spans="2:5" x14ac:dyDescent="0.2">
      <c r="B10" t="s">
        <v>38</v>
      </c>
      <c r="C10" s="19"/>
      <c r="D10" t="s">
        <v>39</v>
      </c>
    </row>
    <row r="11" spans="2:5" x14ac:dyDescent="0.2">
      <c r="B11" t="s">
        <v>40</v>
      </c>
      <c r="C11" s="19"/>
      <c r="D11" t="s">
        <v>39</v>
      </c>
    </row>
    <row r="12" spans="2:5" x14ac:dyDescent="0.2">
      <c r="B12" t="s">
        <v>41</v>
      </c>
      <c r="C12" s="19"/>
      <c r="D12" t="s">
        <v>39</v>
      </c>
    </row>
    <row r="13" spans="2:5" x14ac:dyDescent="0.2">
      <c r="B13" t="s">
        <v>42</v>
      </c>
      <c r="C13" s="19"/>
      <c r="D13" t="s">
        <v>39</v>
      </c>
    </row>
    <row r="14" spans="2:5" x14ac:dyDescent="0.2">
      <c r="B14" t="s">
        <v>43</v>
      </c>
      <c r="C14" s="19"/>
      <c r="D14" t="s">
        <v>39</v>
      </c>
    </row>
    <row r="15" spans="2:5" x14ac:dyDescent="0.2">
      <c r="B15" t="s">
        <v>44</v>
      </c>
      <c r="C15" s="19"/>
      <c r="D15" t="s">
        <v>39</v>
      </c>
    </row>
    <row r="16" spans="2:5" x14ac:dyDescent="0.2">
      <c r="B16" t="s">
        <v>45</v>
      </c>
      <c r="C16" s="19"/>
      <c r="D16" t="s">
        <v>39</v>
      </c>
    </row>
    <row r="17" spans="2:4" x14ac:dyDescent="0.2">
      <c r="B17" t="s">
        <v>46</v>
      </c>
      <c r="C17" s="19"/>
      <c r="D17" t="s">
        <v>39</v>
      </c>
    </row>
    <row r="18" spans="2:4" x14ac:dyDescent="0.2">
      <c r="B18" t="s">
        <v>58</v>
      </c>
      <c r="C18" s="19"/>
      <c r="D18" t="s">
        <v>39</v>
      </c>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Calculation</vt:lpstr>
      <vt:lpstr>Examples</vt:lpstr>
      <vt:lpstr>base data</vt:lpstr>
      <vt:lpstr>Calculation!Print_Area</vt:lpstr>
    </vt:vector>
  </TitlesOfParts>
  <Company>Great Lakes Railcar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Monaghan</dc:creator>
  <cp:lastModifiedBy>Pamm Monaghan</cp:lastModifiedBy>
  <dcterms:created xsi:type="dcterms:W3CDTF">2016-05-14T23:21:56Z</dcterms:created>
  <dcterms:modified xsi:type="dcterms:W3CDTF">2018-12-04T14:47:44Z</dcterms:modified>
</cp:coreProperties>
</file>